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0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7" documentId="13_ncr:1_{49C4535F-AC8F-47D6-A4C5-8B36E7753BCF}" xr6:coauthVersionLast="47" xr6:coauthVersionMax="47" xr10:uidLastSave="{A36EF68F-9034-4D7A-AD01-73339D89CA91}"/>
  <bookViews>
    <workbookView xWindow="-120" yWindow="-120" windowWidth="30960" windowHeight="16800" xr2:uid="{FB7444C3-C62F-48B5-A1CE-2C5FF6507144}"/>
  </bookViews>
  <sheets>
    <sheet name="Tatriz de correlacion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2" i="1" l="1"/>
  <c r="C25" i="1"/>
  <c r="K9" i="1"/>
  <c r="D9" i="1"/>
  <c r="E9" i="1"/>
  <c r="F9" i="1"/>
  <c r="G9" i="1"/>
  <c r="H9" i="1"/>
  <c r="I9" i="1"/>
  <c r="J9" i="1"/>
  <c r="C12" i="1"/>
  <c r="C17" i="1" s="1" a="1"/>
  <c r="C17" i="1" s="1"/>
  <c r="B3" i="1"/>
  <c r="B4" i="1" s="1"/>
  <c r="B5" i="1" s="1"/>
  <c r="B6" i="1" s="1"/>
  <c r="B7" i="1" s="1"/>
  <c r="B8" i="1" s="1"/>
  <c r="B9" i="1" s="1"/>
  <c r="D14" i="1"/>
  <c r="D15" i="1"/>
  <c r="C26" i="1" a="1"/>
  <c r="C26" i="1" s="1"/>
  <c r="D17" i="1" l="1" a="1"/>
  <c r="D17" i="1" s="1"/>
  <c r="D16" i="1" a="1"/>
  <c r="D16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<sst xmlns="http://schemas.openxmlformats.org/spreadsheetml/2006/main" count="21" uniqueCount="21">
  <si>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No.</t>
  </si>
  <si>
    <t>Item</t>
  </si>
  <si>
    <t>2017</t>
  </si>
  <si>
    <t>2018</t>
  </si>
  <si>
    <t>2019</t>
  </si>
  <si>
    <t>2020</t>
  </si>
  <si>
    <t>2021</t>
  </si>
  <si>
    <t>2022</t>
  </si>
  <si>
    <t>2023</t>
  </si>
  <si>
    <t>2024</t>
  </si>
  <si>
    <t>Caja</t>
  </si>
  <si>
    <t>Ventas</t>
  </si>
  <si>
    <t>Cuentas por Cobrar</t>
  </si>
  <si>
    <t>Cuentas por Pagar</t>
  </si>
  <si>
    <t>Préstamos</t>
  </si>
  <si>
    <t>Gastos</t>
  </si>
  <si>
    <t>Ingresos</t>
  </si>
  <si>
    <t>Correlación entre dos variables</t>
  </si>
  <si>
    <t>Tabla o Matriz de Correlación</t>
  </si>
  <si>
    <t>Correlación</t>
  </si>
  <si>
    <t>Fuente: https://www.probabilidadyestadistica.net/correlacion/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</si>
</sst>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[Red]\-* #,##0_-;_-* &quot;-&quot;??_-;_-@_-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">
    <xf numFmtId="0" fontId="0" fillId="0" borderId="0" xfId="0"/>
    <xf numFmtId="164" fontId="0" fillId="0" borderId="0" xfId="1" applyNumberFormat="1" applyFont="1"/>
    <xf numFmtId="0" fontId="2" fillId="0" borderId="0" xfId="0" applyFont="1"/>
    <xf numFmtId="0" fontId="0" fillId="2" borderId="0" xfId="0" applyFill="1"/>
    <xf numFmtId="0" fontId="4" fillId="0" borderId="0" xfId="0" applyFont="1"/>
    <xf numFmtId="0" fontId="0" fillId="3" borderId="0" xfId="0" applyFill="1"/>
    <xf numFmtId="0" fontId="0" fillId="4" borderId="0" xfId="0" applyFill="1"/>
    <xf numFmtId="0" fontId="5" fillId="0" borderId="0" xfId="0" applyFont="1" applyAlignment="1">
      <alignment horizontal="right"/>
    </xf>
    <xf numFmtId="10" fontId="0" fillId="0" borderId="0" xfId="2" applyNumberFormat="1" applyFont="1"/>
    <xf numFmtId="0" fontId="0" fillId="2" borderId="0" xfId="0" applyNumberFormat="1" applyFill="1"/>
  </cellXfs>
  <cellStyles count="3">
    <cellStyle name="Millares" xfId="1" builtinId="3"/>
    <cellStyle name="Normal" xfId="0" builtinId="0"/>
    <cellStyle name="Porcentaje" xfId="2" builtinId="5"/>
  </cellStyles>
  <dxfs count="9">
    <dxf>
      <numFmt numFmtId="164" formatCode="_-* #,##0_-;[Red]\-* #,##0_-;_-* &quot;-&quot;??_-;_-@_-"/>
    </dxf>
    <dxf>
      <numFmt numFmtId="164" formatCode="_-* #,##0_-;[Red]\-* #,##0_-;_-* &quot;-&quot;??_-;_-@_-"/>
    </dxf>
    <dxf>
      <numFmt numFmtId="164" formatCode="_-* #,##0_-;[Red]\-* #,##0_-;_-* &quot;-&quot;??_-;_-@_-"/>
    </dxf>
    <dxf>
      <numFmt numFmtId="164" formatCode="_-* #,##0_-;[Red]\-* #,##0_-;_-* &quot;-&quot;??_-;_-@_-"/>
    </dxf>
    <dxf>
      <numFmt numFmtId="164" formatCode="_-* #,##0_-;[Red]\-* #,##0_-;_-* &quot;-&quot;??_-;_-@_-"/>
    </dxf>
    <dxf>
      <numFmt numFmtId="164" formatCode="_-* #,##0_-;[Red]\-* #,##0_-;_-* &quot;-&quot;??_-;_-@_-"/>
    </dxf>
    <dxf>
      <numFmt numFmtId="164" formatCode="_-* #,##0_-;[Red]\-* #,##0_-;_-* &quot;-&quot;??_-;_-@_-"/>
    </dxf>
    <dxf>
      <numFmt numFmtId="164" formatCode="_-* #,##0_-;[Red]\-* #,##0_-;_-* &quot;-&quot;??_-;_-@_-"/>
    </dxf>
    <dxf>
      <numFmt numFmtId="0" formatCode="General"/>
      <fill>
        <patternFill patternType="solid">
          <fgColor indexed="64"/>
          <bgColor theme="6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74544</xdr:colOff>
      <xdr:row>8</xdr:row>
      <xdr:rowOff>124240</xdr:rowOff>
    </xdr:from>
    <xdr:to>
      <xdr:col>16</xdr:col>
      <xdr:colOff>713477</xdr:colOff>
      <xdr:row>23</xdr:row>
      <xdr:rowOff>124239</xdr:rowOff>
    </xdr:to>
    <xdr:pic>
      <xdr:nvPicPr>
        <xdr:cNvPr id="2" name="Imagen 1" descr="▷ Correlación: qué es, tipos, fórmula, interpretación,...">
          <a:extLst>
            <a:ext uri="{FF2B5EF4-FFF2-40B4-BE49-F238E27FC236}">
              <a16:creationId xmlns:a16="http://schemas.microsoft.com/office/drawing/2014/main" id="{C5A22096-076F-B814-4311-4503E2D37B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25609" y="1648240"/>
          <a:ext cx="4448933" cy="2857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F8C69CA-2927-436C-A524-C6893CD37E18}" name="tDatos" displayName="tDatos" ref="B2:K9">
  <autoFilter ref="B2:K9" xr:uid="{5F8C69CA-2927-436C-A524-C6893CD37E18}"/>
  <tableColumns count="10">
    <tableColumn id="1" xr3:uid="{5F115A71-686F-42FF-8FCC-36223165086C}" name="No." totalsRowLabel="Total" dataDxfId="8">
      <calculatedColumnFormula>1+N(B2)</calculatedColumnFormula>
    </tableColumn>
    <tableColumn id="2" xr3:uid="{278E0AD0-BFA6-46C4-874F-D6ED0CD731D3}" name="Item"/>
    <tableColumn id="4" xr3:uid="{5F695C4E-D29D-43FE-ADC8-913ECE77E10C}" name="2017" dataDxfId="7" dataCellStyle="Millares"/>
    <tableColumn id="5" xr3:uid="{57E89545-27C1-4FA9-A1A4-4FDA549C8307}" name="2018" dataDxfId="6" dataCellStyle="Millares"/>
    <tableColumn id="6" xr3:uid="{40D22481-75E6-439C-B8C8-985EE62305A6}" name="2019" dataDxfId="5" dataCellStyle="Millares"/>
    <tableColumn id="7" xr3:uid="{9F38373F-9BC7-418D-97F4-E482B1AAE674}" name="2020" dataDxfId="4" dataCellStyle="Millares"/>
    <tableColumn id="8" xr3:uid="{60C3A4E3-58E3-47AB-A758-5659D5EDD1C5}" name="2021" dataDxfId="3" dataCellStyle="Millares"/>
    <tableColumn id="9" xr3:uid="{AB349D4F-7F63-4485-937C-12458F5D794D}" name="2022" totalsRowFunction="sum" dataDxfId="2" dataCellStyle="Millares"/>
    <tableColumn id="10" xr3:uid="{81EFF022-45DE-43DB-B0CA-45937F3601D7}" name="2023" dataDxfId="1" dataCellStyle="Millares"/>
    <tableColumn id="11" xr3:uid="{F06A36C1-27C8-4145-8D5C-7F94C8E38E98}" name="2024" dataDxfId="0" dataCellStyle="Millare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67520-D3F6-4945-9709-BF506C4ED1E5}">
  <sheetPr>
    <outlinePr showOutlineSymbols="0"/>
  </sheetPr>
  <dimension ref="B2:R34"/>
  <sheetViews>
    <sheetView showGridLines="0" tabSelected="1" showOutlineSymbols="0" zoomScale="115" zoomScaleNormal="115" workbookViewId="0">
      <selection activeCell="G12" sqref="G12"/>
    </sheetView>
  </sheetViews>
  <sheetFormatPr defaultColWidth="11.42578125" defaultRowHeight="15" outlineLevelCol="1"/>
  <cols>
    <col min="1" max="1" width="3.7109375" customWidth="1"/>
    <col min="3" max="3" width="18" bestFit="1" customWidth="1"/>
    <col min="4" max="10" width="17.85546875" customWidth="1"/>
    <col min="11" max="11" width="17.140625" customWidth="1"/>
    <col min="12" max="17" width="11.42578125" hidden="1" customWidth="1" outlineLevel="1"/>
    <col min="18" max="18" width="11.42578125" collapsed="1"/>
  </cols>
  <sheetData>
    <row r="2" spans="2:11">
      <c r="B2" t="s">
        <v>0</v>
      </c>
      <c r="C2" t="s">
        <v>1</v>
      </c>
      <c r="D2" t="s">
        <v>2</v>
      </c>
      <c r="E2" t="s">
        <v>3</v>
      </c>
      <c r="F2" t="s">
        <v>4</v>
      </c>
      <c r="G2" t="s">
        <v>5</v>
      </c>
      <c r="H2" t="s">
        <v>6</v>
      </c>
      <c r="I2" t="s">
        <v>7</v>
      </c>
      <c r="J2" t="s">
        <v>8</v>
      </c>
      <c r="K2" t="s">
        <v>9</v>
      </c>
    </row>
    <row r="3" spans="2:11">
      <c r="B3" s="3">
        <f t="shared" ref="B3:B8" si="0">1+N(B2)</f>
        <v>1</v>
      </c>
      <c r="C3" t="s">
        <v>10</v>
      </c>
      <c r="D3" s="1">
        <v>586659031</v>
      </c>
      <c r="E3" s="1">
        <v>480343056</v>
      </c>
      <c r="F3" s="1">
        <v>20473172</v>
      </c>
      <c r="G3" s="1">
        <v>605840237</v>
      </c>
      <c r="H3" s="1">
        <v>322747307</v>
      </c>
      <c r="I3" s="1">
        <v>282514680</v>
      </c>
      <c r="J3" s="1">
        <v>242282054</v>
      </c>
      <c r="K3" s="1">
        <v>242282054</v>
      </c>
    </row>
    <row r="4" spans="2:11">
      <c r="B4" s="3">
        <f t="shared" si="0"/>
        <v>2</v>
      </c>
      <c r="C4" t="s">
        <v>11</v>
      </c>
      <c r="D4" s="1">
        <v>759051269</v>
      </c>
      <c r="E4" s="1">
        <v>498365688</v>
      </c>
      <c r="F4" s="1">
        <v>395887621</v>
      </c>
      <c r="G4" s="1">
        <v>554353871</v>
      </c>
      <c r="H4" s="1">
        <v>372772047</v>
      </c>
      <c r="I4" s="1">
        <v>301115020</v>
      </c>
      <c r="J4" s="1">
        <v>229457994</v>
      </c>
      <c r="K4" s="1">
        <v>229457994</v>
      </c>
    </row>
    <row r="5" spans="2:11">
      <c r="B5" s="3">
        <f t="shared" si="0"/>
        <v>3</v>
      </c>
      <c r="C5" t="s">
        <v>12</v>
      </c>
      <c r="D5" s="1">
        <v>554603731</v>
      </c>
      <c r="E5" s="1">
        <v>413440842</v>
      </c>
      <c r="F5" s="1">
        <v>653946455</v>
      </c>
      <c r="G5" s="1">
        <v>484659284</v>
      </c>
      <c r="H5" s="1">
        <v>534330646</v>
      </c>
      <c r="I5" s="1">
        <v>537397873</v>
      </c>
      <c r="J5" s="1">
        <v>540465100</v>
      </c>
      <c r="K5" s="1">
        <v>540465100</v>
      </c>
    </row>
    <row r="6" spans="2:11">
      <c r="B6" s="3">
        <f t="shared" si="0"/>
        <v>4</v>
      </c>
      <c r="C6" t="s">
        <v>13</v>
      </c>
      <c r="D6" s="1">
        <v>102298199</v>
      </c>
      <c r="E6" s="1">
        <v>858026168</v>
      </c>
      <c r="F6" s="1">
        <v>111387132</v>
      </c>
      <c r="G6" s="1">
        <v>410342401</v>
      </c>
      <c r="H6" s="1">
        <v>414886867</v>
      </c>
      <c r="I6" s="1">
        <v>432636224</v>
      </c>
      <c r="J6" s="1">
        <v>450385581</v>
      </c>
      <c r="K6" s="1">
        <v>450385581</v>
      </c>
    </row>
    <row r="7" spans="2:11">
      <c r="B7" s="3">
        <f t="shared" si="0"/>
        <v>5</v>
      </c>
      <c r="C7" t="s">
        <v>14</v>
      </c>
      <c r="D7" s="1">
        <v>826522204</v>
      </c>
      <c r="E7" s="1">
        <v>873292758</v>
      </c>
      <c r="F7" s="1">
        <v>320363304</v>
      </c>
      <c r="G7" s="1">
        <v>389108069</v>
      </c>
      <c r="H7" s="1">
        <v>136028619</v>
      </c>
      <c r="I7" s="1">
        <v>-50488567</v>
      </c>
      <c r="J7" s="1">
        <v>-237005753</v>
      </c>
      <c r="K7" s="1">
        <v>-237005753</v>
      </c>
    </row>
    <row r="8" spans="2:11">
      <c r="B8" s="3">
        <f t="shared" si="0"/>
        <v>6</v>
      </c>
      <c r="C8" t="s">
        <v>15</v>
      </c>
      <c r="D8" s="1">
        <v>722623185</v>
      </c>
      <c r="E8" s="1">
        <v>34417935</v>
      </c>
      <c r="F8" s="1">
        <v>579008782</v>
      </c>
      <c r="G8" s="1">
        <v>333651085</v>
      </c>
      <c r="H8" s="1">
        <v>261843883</v>
      </c>
      <c r="I8" s="1">
        <v>199611338</v>
      </c>
      <c r="J8" s="1">
        <v>137378792</v>
      </c>
      <c r="K8" s="1">
        <v>137378792</v>
      </c>
    </row>
    <row r="9" spans="2:11">
      <c r="B9" s="9">
        <f>1+N(B8)</f>
        <v>7</v>
      </c>
      <c r="C9" t="s">
        <v>16</v>
      </c>
      <c r="D9" s="1">
        <f t="shared" ref="D9:J9" si="1">D3*1.2</f>
        <v>703990837.19999993</v>
      </c>
      <c r="E9" s="1">
        <f t="shared" si="1"/>
        <v>576411667.19999993</v>
      </c>
      <c r="F9" s="1">
        <f t="shared" si="1"/>
        <v>24567806.399999999</v>
      </c>
      <c r="G9" s="1">
        <f t="shared" si="1"/>
        <v>727008284.39999998</v>
      </c>
      <c r="H9" s="1">
        <f t="shared" si="1"/>
        <v>387296768.39999998</v>
      </c>
      <c r="I9" s="1">
        <f t="shared" si="1"/>
        <v>339017616</v>
      </c>
      <c r="J9" s="1">
        <f t="shared" si="1"/>
        <v>290738464.80000001</v>
      </c>
      <c r="K9" s="1">
        <f t="shared" ref="K9" si="2">K3*1.2</f>
        <v>290738464.80000001</v>
      </c>
    </row>
    <row r="10" spans="2:11">
      <c r="B10" s="2" t="s">
        <v>17</v>
      </c>
    </row>
    <row r="12" spans="2:11">
      <c r="C12" s="3">
        <f>CORREL(D3:J3,D6:J6)</f>
        <v>0.24889153042565443</v>
      </c>
      <c r="D12" s="4" t="str">
        <f ca="1">_xlfn.IFNA(_xlfn.FORMULATEXT(C12),"")</f>
        <v>=COEF.DE.CORREL(D3:J3;D6:J6)</v>
      </c>
    </row>
    <row r="14" spans="2:11">
      <c r="B14" s="2" t="s">
        <v>18</v>
      </c>
      <c r="D14" s="4" t="str">
        <f ca="1">_xlfn.IFNA(_xlfn.FORMULATEXT(D17),"")</f>
        <v>=LET(_v;EXCLUIR(tDatos;;2);ARCHIVOMAKEARRAY(FILAS(C17#);FILAS(C17#);LAMBDA(_f;_c;COEF.DE.CORREL(INDICE(_v;_f;);INDICE(_v;_c;)))))</v>
      </c>
    </row>
    <row r="15" spans="2:11">
      <c r="D15" s="4" t="str">
        <f ca="1">_xlfn.IFNA(_xlfn.FORMULATEXT(D16),"")</f>
        <v>=ENFILA(C17#)</v>
      </c>
    </row>
    <row r="16" spans="2:11">
      <c r="C16" s="5" t="s">
        <v>19</v>
      </c>
      <c r="D16" s="6" t="str" cm="1">
        <f t="array" ref="D16:J16">_xlfn.TOROW(_xlfn.ANCHORARRAY(C17))</f>
        <v>Caja</v>
      </c>
      <c r="E16" t="str">
        <v>Ventas</v>
      </c>
      <c r="F16" t="str">
        <v>Cuentas por Cobrar</v>
      </c>
      <c r="G16" t="str">
        <v>Cuentas por Pagar</v>
      </c>
      <c r="H16" t="str">
        <v>Préstamos</v>
      </c>
      <c r="I16" t="str">
        <v>Gastos</v>
      </c>
      <c r="J16" t="str">
        <v>Ingresos</v>
      </c>
    </row>
    <row r="17" spans="3:16">
      <c r="C17" s="6" t="str" cm="1">
        <f t="array" ref="C17:C23">tDatos[Item]</f>
        <v>Caja</v>
      </c>
      <c r="D17" s="8" cm="1">
        <f t="array" ref="D17:J23">_xlfn.LET(_xlpm._v,_xlfn.DROP(tDatos[],,2),_xlfn.MAKEARRAY(ROWS(_xlfn.ANCHORARRAY(C17)),ROWS(_xlfn.ANCHORARRAY(C17)),_xlfn.LAMBDA(_xlpm._f,_xlpm._c,CORREL(INDEX(_xlpm._v,_xlpm._f,),INDEX(_xlpm._v,_xlpm._c,)))))</f>
        <v>0.99999999999999989</v>
      </c>
      <c r="E17" s="8">
        <v>0.7294711182595297</v>
      </c>
      <c r="F17" s="8">
        <v>-0.69003815617634512</v>
      </c>
      <c r="G17" s="8">
        <v>0.22508880556799188</v>
      </c>
      <c r="H17" s="8">
        <v>0.59374527395728238</v>
      </c>
      <c r="I17" s="8">
        <v>7.5809867416820068E-2</v>
      </c>
      <c r="J17" s="8">
        <v>0.99999999999999978</v>
      </c>
      <c r="K17" s="8"/>
    </row>
    <row r="18" spans="3:16">
      <c r="C18" t="str">
        <v>Ventas</v>
      </c>
      <c r="D18" s="8">
        <v>0.7294711182595297</v>
      </c>
      <c r="E18" s="8">
        <v>1</v>
      </c>
      <c r="F18" s="8">
        <v>-0.1745535794098749</v>
      </c>
      <c r="G18" s="8">
        <v>-0.26991717315425584</v>
      </c>
      <c r="H18" s="8">
        <v>0.88743533283017451</v>
      </c>
      <c r="I18" s="8">
        <v>0.65419767885916402</v>
      </c>
      <c r="J18" s="8">
        <v>0.7294711182595297</v>
      </c>
      <c r="K18" s="8"/>
    </row>
    <row r="19" spans="3:16">
      <c r="C19" t="str">
        <v>Cuentas por Cobrar</v>
      </c>
      <c r="D19" s="8">
        <v>-0.69003815617634512</v>
      </c>
      <c r="E19" s="8">
        <v>-0.1745535794098749</v>
      </c>
      <c r="F19" s="8">
        <v>0.99999999999999989</v>
      </c>
      <c r="G19" s="8">
        <v>-0.86041780963874392</v>
      </c>
      <c r="H19" s="8">
        <v>-0.33619385000644558</v>
      </c>
      <c r="I19" s="8">
        <v>0.62673633983657828</v>
      </c>
      <c r="J19" s="8">
        <v>-0.69003815617634512</v>
      </c>
      <c r="K19" s="8"/>
    </row>
    <row r="20" spans="3:16">
      <c r="C20" t="str">
        <v>Cuentas por Pagar</v>
      </c>
      <c r="D20" s="8">
        <v>0.22508880556799188</v>
      </c>
      <c r="E20" s="8">
        <v>-0.26991717315425584</v>
      </c>
      <c r="F20" s="8">
        <v>-0.86041780963874392</v>
      </c>
      <c r="G20" s="8">
        <v>1</v>
      </c>
      <c r="H20" s="8">
        <v>4.7909148930018998E-2</v>
      </c>
      <c r="I20" s="8">
        <v>-0.89134475394914547</v>
      </c>
      <c r="J20" s="8">
        <v>0.22508880556799196</v>
      </c>
      <c r="K20" s="8"/>
    </row>
    <row r="21" spans="3:16">
      <c r="C21" t="str">
        <v>Préstamos</v>
      </c>
      <c r="D21" s="8">
        <v>0.59374527395728238</v>
      </c>
      <c r="E21" s="8">
        <v>0.88743533283017451</v>
      </c>
      <c r="F21" s="8">
        <v>-0.33619385000644558</v>
      </c>
      <c r="G21" s="8">
        <v>4.7909148930018998E-2</v>
      </c>
      <c r="H21" s="8">
        <v>0.99999999999999978</v>
      </c>
      <c r="I21" s="8">
        <v>0.40984042736024273</v>
      </c>
      <c r="J21" s="8">
        <v>0.59374527395728227</v>
      </c>
      <c r="K21" s="8"/>
    </row>
    <row r="22" spans="3:16">
      <c r="C22" t="str">
        <v>Gastos</v>
      </c>
      <c r="D22" s="8">
        <v>7.5809867416820068E-2</v>
      </c>
      <c r="E22" s="8">
        <v>0.65419767885916402</v>
      </c>
      <c r="F22" s="8">
        <v>0.62673633983657828</v>
      </c>
      <c r="G22" s="8">
        <v>-0.89134475394914547</v>
      </c>
      <c r="H22" s="8">
        <v>0.40984042736024273</v>
      </c>
      <c r="I22" s="8">
        <v>1</v>
      </c>
      <c r="J22" s="8">
        <v>7.5809867416820012E-2</v>
      </c>
      <c r="K22" s="8"/>
    </row>
    <row r="23" spans="3:16">
      <c r="C23" t="str">
        <v>Ingresos</v>
      </c>
      <c r="D23" s="8">
        <v>0.99999999999999978</v>
      </c>
      <c r="E23" s="8">
        <v>0.7294711182595297</v>
      </c>
      <c r="F23" s="8">
        <v>-0.69003815617634512</v>
      </c>
      <c r="G23" s="8">
        <v>0.22508880556799196</v>
      </c>
      <c r="H23" s="8">
        <v>0.59374527395728227</v>
      </c>
      <c r="I23" s="8">
        <v>7.5809867416820012E-2</v>
      </c>
      <c r="J23" s="8">
        <v>1</v>
      </c>
      <c r="K23" s="8"/>
    </row>
    <row r="24" spans="3:16">
      <c r="D24" s="8"/>
      <c r="E24" s="8"/>
      <c r="F24" s="8"/>
      <c r="G24" s="8"/>
      <c r="H24" s="8"/>
      <c r="I24" s="8"/>
      <c r="J24" s="8"/>
      <c r="K24" s="8"/>
    </row>
    <row r="25" spans="3:16">
      <c r="C25" s="4" t="str">
        <f ca="1">_xlfn.IFNA(_xlfn.FORMULATEXT(C26),"")</f>
        <v>=LET(_i;tDatos[Item];_n;FILAS(_i);_v;EXCLUIR(tDatos;;2);APILARV(APILARH("Correlación";ENFILA(_i));APILARH(_i;ARCHIVOMAKEARRAY(_n;_n;LAMBDA(_f;_c;COEF.DE.CORREL(INDICE(_v;_f;);INDICE(_v;_c;)))))))</v>
      </c>
      <c r="P25" s="7" t="s">
        <v>20</v>
      </c>
    </row>
    <row r="26" spans="3:16">
      <c r="C26" s="6" t="str" cm="1">
        <f t="array" ref="C26:J33">_xlfn.LET(_xlpm._i,tDatos[Item],_xlpm._n,ROWS(_xlpm._i),_xlpm._v,_xlfn.DROP(tDatos[],,2),_xlfn.VSTACK(_xlfn.HSTACK("Correlación",_xlfn.TOROW(_xlpm._i)),_xlfn.HSTACK(_xlpm._i,_xlfn.MAKEARRAY(_xlpm._n,_xlpm._n,_xlfn.LAMBDA(_xlpm._f,_xlpm._c,CORREL(INDEX(_xlpm._v,_xlpm._f,),INDEX(_xlpm._v,_xlpm._c,)))))))</f>
        <v>Correlación</v>
      </c>
      <c r="D26" t="str">
        <v>Caja</v>
      </c>
      <c r="E26" t="str">
        <v>Ventas</v>
      </c>
      <c r="F26" t="str">
        <v>Cuentas por Cobrar</v>
      </c>
      <c r="G26" t="str">
        <v>Cuentas por Pagar</v>
      </c>
      <c r="H26" t="str">
        <v>Préstamos</v>
      </c>
      <c r="I26" t="str">
        <v>Gastos</v>
      </c>
      <c r="J26" t="str">
        <v>Ingresos</v>
      </c>
    </row>
    <row r="27" spans="3:16">
      <c r="C27" t="str">
        <v>Caja</v>
      </c>
      <c r="D27" s="8">
        <v>0.99999999999999989</v>
      </c>
      <c r="E27" s="8">
        <v>0.7294711182595297</v>
      </c>
      <c r="F27" s="8">
        <v>-0.69003815617634512</v>
      </c>
      <c r="G27" s="8">
        <v>0.22508880556799188</v>
      </c>
      <c r="H27" s="8">
        <v>0.59374527395728238</v>
      </c>
      <c r="I27" s="8">
        <v>7.5809867416820068E-2</v>
      </c>
      <c r="J27" s="8">
        <v>0.99999999999999978</v>
      </c>
      <c r="K27" s="8"/>
    </row>
    <row r="28" spans="3:16">
      <c r="C28" t="str">
        <v>Ventas</v>
      </c>
      <c r="D28" s="8">
        <v>0.7294711182595297</v>
      </c>
      <c r="E28" s="8">
        <v>1</v>
      </c>
      <c r="F28" s="8">
        <v>-0.1745535794098749</v>
      </c>
      <c r="G28" s="8">
        <v>-0.26991717315425584</v>
      </c>
      <c r="H28" s="8">
        <v>0.88743533283017451</v>
      </c>
      <c r="I28" s="8">
        <v>0.65419767885916402</v>
      </c>
      <c r="J28" s="8">
        <v>0.7294711182595297</v>
      </c>
      <c r="K28" s="8"/>
    </row>
    <row r="29" spans="3:16">
      <c r="C29" t="str">
        <v>Cuentas por Cobrar</v>
      </c>
      <c r="D29" s="8">
        <v>-0.69003815617634512</v>
      </c>
      <c r="E29" s="8">
        <v>-0.1745535794098749</v>
      </c>
      <c r="F29" s="8">
        <v>0.99999999999999989</v>
      </c>
      <c r="G29" s="8">
        <v>-0.86041780963874392</v>
      </c>
      <c r="H29" s="8">
        <v>-0.33619385000644558</v>
      </c>
      <c r="I29" s="8">
        <v>0.62673633983657828</v>
      </c>
      <c r="J29" s="8">
        <v>-0.69003815617634512</v>
      </c>
      <c r="K29" s="8"/>
    </row>
    <row r="30" spans="3:16">
      <c r="C30" t="str">
        <v>Cuentas por Pagar</v>
      </c>
      <c r="D30" s="8">
        <v>0.22508880556799188</v>
      </c>
      <c r="E30" s="8">
        <v>-0.26991717315425584</v>
      </c>
      <c r="F30" s="8">
        <v>-0.86041780963874392</v>
      </c>
      <c r="G30" s="8">
        <v>1</v>
      </c>
      <c r="H30" s="8">
        <v>4.7909148930018998E-2</v>
      </c>
      <c r="I30" s="8">
        <v>-0.89134475394914547</v>
      </c>
      <c r="J30" s="8">
        <v>0.22508880556799196</v>
      </c>
      <c r="K30" s="8"/>
    </row>
    <row r="31" spans="3:16">
      <c r="C31" t="str">
        <v>Préstamos</v>
      </c>
      <c r="D31" s="8">
        <v>0.59374527395728238</v>
      </c>
      <c r="E31" s="8">
        <v>0.88743533283017451</v>
      </c>
      <c r="F31" s="8">
        <v>-0.33619385000644558</v>
      </c>
      <c r="G31" s="8">
        <v>4.7909148930018998E-2</v>
      </c>
      <c r="H31" s="8">
        <v>0.99999999999999978</v>
      </c>
      <c r="I31" s="8">
        <v>0.40984042736024273</v>
      </c>
      <c r="J31" s="8">
        <v>0.59374527395728227</v>
      </c>
      <c r="K31" s="8"/>
    </row>
    <row r="32" spans="3:16">
      <c r="C32" t="str">
        <v>Gastos</v>
      </c>
      <c r="D32" s="8">
        <v>7.5809867416820068E-2</v>
      </c>
      <c r="E32" s="8">
        <v>0.65419767885916402</v>
      </c>
      <c r="F32" s="8">
        <v>0.62673633983657828</v>
      </c>
      <c r="G32" s="8">
        <v>-0.89134475394914547</v>
      </c>
      <c r="H32" s="8">
        <v>0.40984042736024273</v>
      </c>
      <c r="I32" s="8">
        <v>1</v>
      </c>
      <c r="J32" s="8">
        <v>7.5809867416820012E-2</v>
      </c>
      <c r="K32" s="8"/>
    </row>
    <row r="33" spans="3:11">
      <c r="C33" t="str">
        <v>Ingresos</v>
      </c>
      <c r="D33" s="8">
        <v>0.99999999999999978</v>
      </c>
      <c r="E33" s="8">
        <v>0.7294711182595297</v>
      </c>
      <c r="F33" s="8">
        <v>-0.69003815617634512</v>
      </c>
      <c r="G33" s="8">
        <v>0.22508880556799196</v>
      </c>
      <c r="H33" s="8">
        <v>0.59374527395728227</v>
      </c>
      <c r="I33" s="8">
        <v>7.5809867416820012E-2</v>
      </c>
      <c r="J33" s="8">
        <v>1</v>
      </c>
      <c r="K33" s="8"/>
    </row>
    <row r="34" spans="3:11">
      <c r="D34" s="8"/>
      <c r="E34" s="8"/>
      <c r="F34" s="8"/>
      <c r="G34" s="8"/>
      <c r="H34" s="8"/>
      <c r="I34" s="8"/>
      <c r="J34" s="8"/>
      <c r="K34" s="8"/>
    </row>
  </sheetData>
  <phoneticPr fontId="3" type="noConversion"/>
  <conditionalFormatting sqref="D17:K24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D27:K34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John Vergara</dc:creator>
  <cp:keywords/>
  <dc:description/>
  <cp:lastModifiedBy>Brandon Gonzalez</cp:lastModifiedBy>
  <cp:revision/>
  <dcterms:created xsi:type="dcterms:W3CDTF">2023-05-10T16:07:51Z</dcterms:created>
  <dcterms:modified xsi:type="dcterms:W3CDTF">2024-10-19T20:01:59Z</dcterms:modified>
  <cp:category/>
  <cp:contentStatus/>
</cp:coreProperties>
</file>