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tmp" ContentType="image/p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9"/>
  <workbookPr filterPrivacy="1"/>
  <xr:revisionPtr revIDLastSave="4" documentId="11_E1150E60D4C2E15AE7988B90B04528D1F7C631C5" xr6:coauthVersionLast="47" xr6:coauthVersionMax="47" xr10:uidLastSave="{F5726BB7-A999-480D-B09D-3D1C4B459804}"/>
  <bookViews>
    <workbookView xWindow="0" yWindow="0" windowWidth="22260" windowHeight="12645" xr2:uid="{00000000-000D-0000-FFFF-FFFF00000000}"/>
  </bookViews>
  <sheets>
    <sheet name="METRADO DE COLUMNAS" sheetId="2" r:id="rId1"/>
  </sheets>
  <externalReferences>
    <externalReference r:id="rId2"/>
  </externalReferences>
  <definedNames>
    <definedName name="DATOS">[1]TARRAJEO!$B$11:$H$12</definedName>
    <definedName name="LADRILLO">'[1]CALCULO CL Y CON'!$E$67</definedName>
    <definedName name="LOSA">'[1]CALCULO CL Y CON'!$B$67:$C$69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" i="2" l="1"/>
  <c r="J21" i="2"/>
  <c r="L20" i="2"/>
  <c r="L19" i="2"/>
  <c r="L21" i="2" s="1"/>
  <c r="I23" i="2" s="1"/>
  <c r="K23" i="2" s="1"/>
  <c r="J24" i="2" s="1"/>
  <c r="K24" i="2" s="1"/>
  <c r="I25" i="2" s="1"/>
  <c r="K25" i="2" s="1"/>
  <c r="Z13" i="2"/>
  <c r="Z14" i="2" s="1"/>
  <c r="Y13" i="2"/>
  <c r="Y14" i="2" s="1"/>
  <c r="X13" i="2"/>
  <c r="X14" i="2" s="1"/>
  <c r="U13" i="2"/>
  <c r="U14" i="2" s="1"/>
  <c r="S13" i="2"/>
  <c r="S14" i="2" s="1"/>
  <c r="R13" i="2"/>
  <c r="R14" i="2" s="1"/>
  <c r="Q13" i="2"/>
  <c r="Q14" i="2" s="1"/>
  <c r="P12" i="2"/>
  <c r="O12" i="2"/>
  <c r="T12" i="2" s="1"/>
  <c r="T13" i="2" s="1"/>
  <c r="T14" i="2" s="1"/>
  <c r="W11" i="2"/>
  <c r="P11" i="2"/>
  <c r="V11" i="2" s="1"/>
  <c r="V13" i="2" s="1"/>
  <c r="P10" i="2"/>
  <c r="W10" i="2" s="1"/>
  <c r="W13" i="2" s="1"/>
  <c r="L10" i="2"/>
  <c r="L9" i="2"/>
  <c r="F9" i="2"/>
  <c r="G9" i="2" s="1"/>
  <c r="G15" i="2" s="1"/>
  <c r="L15" i="2" l="1"/>
  <c r="W16" i="2"/>
  <c r="W14" i="2"/>
  <c r="V16" i="2"/>
  <c r="V14" i="2"/>
  <c r="Z15" i="2" s="1"/>
  <c r="T16" i="2"/>
</calcChain>
</file>

<file path=xl/sharedStrings.xml><?xml version="1.0" encoding="utf-8"?>
<sst xmlns="http://schemas.openxmlformats.org/spreadsheetml/2006/main" count="48" uniqueCount="42">
  <si>
    <t>METRADO DE CONCRETO, ENCOFRADO Y ACERO EN COLUMNAS</t>
  </si>
  <si>
    <t>DESCRIPCIÓN</t>
  </si>
  <si>
    <t>CONCRETO</t>
  </si>
  <si>
    <t xml:space="preserve">ENCOF. Y DESENCOF.  </t>
  </si>
  <si>
    <t>ACERO FY = 4,200 KG/CM2</t>
  </si>
  <si>
    <t>LONGITUD TOTAL</t>
  </si>
  <si>
    <t>CANT.</t>
  </si>
  <si>
    <t>LARGO</t>
  </si>
  <si>
    <t>ANCHO</t>
  </si>
  <si>
    <t>ALTO</t>
  </si>
  <si>
    <t>TOTAL M3</t>
  </si>
  <si>
    <t>Nº DE VECES</t>
  </si>
  <si>
    <t>CARAS</t>
  </si>
  <si>
    <t>TOTAL M2</t>
  </si>
  <si>
    <t>DIAM.</t>
  </si>
  <si>
    <t>LONG.</t>
  </si>
  <si>
    <t>6mm</t>
  </si>
  <si>
    <t>1/4"</t>
  </si>
  <si>
    <t>8mm</t>
  </si>
  <si>
    <t>3/8"</t>
  </si>
  <si>
    <t>12mm</t>
  </si>
  <si>
    <t>1/2"</t>
  </si>
  <si>
    <t>5/8"</t>
  </si>
  <si>
    <t>3/4"</t>
  </si>
  <si>
    <t>1"</t>
  </si>
  <si>
    <t>1 3/8"</t>
  </si>
  <si>
    <t>COLUMNAS f'c=210 kg/cm2</t>
  </si>
  <si>
    <t>C-01</t>
  </si>
  <si>
    <t>Acero longitudinal 1 (vertical)</t>
  </si>
  <si>
    <t>Acero longitudinal 2 (vertical)</t>
  </si>
  <si>
    <t>Acero transversal (estribos)</t>
  </si>
  <si>
    <t>TOTAL POR DIAM. EN M.</t>
  </si>
  <si>
    <t>TOTAL POR DIAM. EN KG.</t>
  </si>
  <si>
    <t>TOTAL DE COLUMNAS f'c=210 kg/cm2</t>
  </si>
  <si>
    <t xml:space="preserve">TOTAL </t>
  </si>
  <si>
    <t>TOTAL</t>
  </si>
  <si>
    <t>TOTAL GENERAL EN KG.</t>
  </si>
  <si>
    <t>TOTAL GENERAL EN ML</t>
  </si>
  <si>
    <t>#ESTRIBOS</t>
  </si>
  <si>
    <t>#EST</t>
  </si>
  <si>
    <t>ESTRIBOS</t>
  </si>
  <si>
    <t>TOTAL ESTRIBOS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</si>
</sst>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name val="Arial"/>
      <family val="2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sz val="9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5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0" borderId="0" xfId="0" applyFont="1"/>
    <xf numFmtId="164" fontId="3" fillId="6" borderId="1" xfId="0" applyNumberFormat="1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2" fillId="0" borderId="1" xfId="0" applyFont="1" applyBorder="1"/>
    <xf numFmtId="12" fontId="2" fillId="0" borderId="1" xfId="0" applyNumberFormat="1" applyFont="1" applyBorder="1" applyAlignment="1">
      <alignment horizontal="center" vertical="center"/>
    </xf>
    <xf numFmtId="1" fontId="2" fillId="8" borderId="1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2" fontId="6" fillId="0" borderId="11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12" xfId="0" applyNumberFormat="1" applyFont="1" applyFill="1" applyBorder="1" applyAlignment="1">
      <alignment horizontal="center" vertical="center"/>
    </xf>
    <xf numFmtId="43" fontId="6" fillId="0" borderId="13" xfId="1" applyFont="1" applyFill="1" applyBorder="1" applyAlignment="1">
      <alignment horizontal="center" vertical="center"/>
    </xf>
    <xf numFmtId="12" fontId="6" fillId="0" borderId="0" xfId="0" applyNumberFormat="1" applyFont="1" applyFill="1" applyBorder="1" applyAlignment="1">
      <alignment vertical="center"/>
    </xf>
    <xf numFmtId="1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2" fontId="6" fillId="0" borderId="14" xfId="0" applyNumberFormat="1" applyFont="1" applyFill="1" applyBorder="1" applyAlignment="1">
      <alignment vertical="center"/>
    </xf>
    <xf numFmtId="43" fontId="5" fillId="0" borderId="3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/>
    </xf>
    <xf numFmtId="2" fontId="6" fillId="0" borderId="17" xfId="0" applyNumberFormat="1" applyFont="1" applyFill="1" applyBorder="1" applyAlignment="1">
      <alignment horizontal="center" vertical="center"/>
    </xf>
    <xf numFmtId="2" fontId="6" fillId="0" borderId="18" xfId="0" applyNumberFormat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 vertical="center"/>
    </xf>
    <xf numFmtId="43" fontId="6" fillId="0" borderId="20" xfId="1" applyFont="1" applyFill="1" applyBorder="1" applyAlignment="1">
      <alignment horizontal="center" vertical="center"/>
    </xf>
    <xf numFmtId="12" fontId="6" fillId="0" borderId="5" xfId="0" applyNumberFormat="1" applyFont="1" applyFill="1" applyBorder="1" applyAlignment="1">
      <alignment vertical="center"/>
    </xf>
    <xf numFmtId="12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2" fontId="6" fillId="0" borderId="6" xfId="0" applyNumberFormat="1" applyFont="1" applyFill="1" applyBorder="1" applyAlignment="1">
      <alignment vertical="center"/>
    </xf>
    <xf numFmtId="43" fontId="5" fillId="0" borderId="2" xfId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/>
    </xf>
    <xf numFmtId="2" fontId="5" fillId="7" borderId="1" xfId="0" applyNumberFormat="1" applyFont="1" applyFill="1" applyBorder="1" applyAlignment="1">
      <alignment horizontal="left" vertical="center"/>
    </xf>
    <xf numFmtId="0" fontId="5" fillId="7" borderId="1" xfId="0" applyFont="1" applyFill="1" applyBorder="1" applyAlignment="1">
      <alignment vertical="center"/>
    </xf>
    <xf numFmtId="2" fontId="5" fillId="7" borderId="1" xfId="0" applyNumberFormat="1" applyFont="1" applyFill="1" applyBorder="1" applyAlignment="1">
      <alignment horizontal="center" vertical="center"/>
    </xf>
    <xf numFmtId="43" fontId="5" fillId="7" borderId="1" xfId="1" applyFont="1" applyFill="1" applyBorder="1" applyAlignment="1">
      <alignment horizontal="center" vertical="center"/>
    </xf>
    <xf numFmtId="12" fontId="5" fillId="7" borderId="1" xfId="0" applyNumberFormat="1" applyFont="1" applyFill="1" applyBorder="1" applyAlignment="1">
      <alignment vertical="center"/>
    </xf>
    <xf numFmtId="2" fontId="5" fillId="7" borderId="1" xfId="0" applyNumberFormat="1" applyFont="1" applyFill="1" applyBorder="1" applyAlignment="1">
      <alignment vertical="center"/>
    </xf>
    <xf numFmtId="2" fontId="6" fillId="7" borderId="1" xfId="0" applyNumberFormat="1" applyFont="1" applyFill="1" applyBorder="1" applyAlignment="1">
      <alignment horizontal="center" vertical="center"/>
    </xf>
    <xf numFmtId="43" fontId="5" fillId="7" borderId="1" xfId="1" applyFont="1" applyFill="1" applyBorder="1" applyAlignment="1">
      <alignment vertical="center"/>
    </xf>
    <xf numFmtId="0" fontId="2" fillId="2" borderId="1" xfId="0" applyFont="1" applyFill="1" applyBorder="1"/>
    <xf numFmtId="0" fontId="7" fillId="2" borderId="1" xfId="0" applyFont="1" applyFill="1" applyBorder="1"/>
    <xf numFmtId="0" fontId="2" fillId="8" borderId="1" xfId="0" applyFont="1" applyFill="1" applyBorder="1"/>
    <xf numFmtId="2" fontId="3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" fontId="3" fillId="6" borderId="1" xfId="0" applyNumberFormat="1" applyFont="1" applyFill="1" applyBorder="1" applyAlignment="1">
      <alignment horizontal="center" vertical="center" wrapText="1"/>
    </xf>
    <xf numFmtId="12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1" fontId="3" fillId="5" borderId="2" xfId="0" applyNumberFormat="1" applyFont="1" applyFill="1" applyBorder="1" applyAlignment="1">
      <alignment horizontal="center" vertical="center" wrapText="1"/>
    </xf>
    <xf numFmtId="1" fontId="3" fillId="5" borderId="3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1" xfId="2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6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microsoft.com/office/2007/relationships/hdphoto" Target="../media/hdphoto3.wdp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image" Target="../media/image3.tmp"/><Relationship Id="rId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169701</xdr:colOff>
      <xdr:row>15</xdr:row>
      <xdr:rowOff>15874</xdr:rowOff>
    </xdr:from>
    <xdr:to>
      <xdr:col>6</xdr:col>
      <xdr:colOff>269875</xdr:colOff>
      <xdr:row>41</xdr:row>
      <xdr:rowOff>18584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2798601" y="2892424"/>
          <a:ext cx="2043274" cy="4241335"/>
        </a:xfrm>
        <a:prstGeom prst="rect">
          <a:avLst/>
        </a:prstGeom>
      </xdr:spPr>
    </xdr:pic>
    <xdr:clientData/>
  </xdr:twoCellAnchor>
  <xdr:twoCellAnchor editAs="oneCell">
    <xdr:from>
      <xdr:col>0</xdr:col>
      <xdr:colOff>246062</xdr:colOff>
      <xdr:row>36</xdr:row>
      <xdr:rowOff>111126</xdr:rowOff>
    </xdr:from>
    <xdr:to>
      <xdr:col>2</xdr:col>
      <xdr:colOff>428624</xdr:colOff>
      <xdr:row>40</xdr:row>
      <xdr:rowOff>36027</xdr:rowOff>
    </xdr:to>
    <xdr:pic>
      <xdr:nvPicPr>
        <xdr:cNvPr id="6" name="Imagen 5" descr="Recorte de pantalla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062" y="6416676"/>
          <a:ext cx="2811462" cy="572601"/>
        </a:xfrm>
        <a:prstGeom prst="rect">
          <a:avLst/>
        </a:prstGeom>
      </xdr:spPr>
    </xdr:pic>
    <xdr:clientData/>
  </xdr:twoCellAnchor>
  <xdr:twoCellAnchor>
    <xdr:from>
      <xdr:col>2</xdr:col>
      <xdr:colOff>444500</xdr:colOff>
      <xdr:row>16</xdr:row>
      <xdr:rowOff>79375</xdr:rowOff>
    </xdr:from>
    <xdr:to>
      <xdr:col>3</xdr:col>
      <xdr:colOff>301625</xdr:colOff>
      <xdr:row>16</xdr:row>
      <xdr:rowOff>79375</xdr:rowOff>
    </xdr:to>
    <xdr:cxnSp macro="">
      <xdr:nvCxnSpPr>
        <xdr:cNvPr id="7" name="Conector rect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flipH="1">
          <a:off x="3073400" y="3117850"/>
          <a:ext cx="342900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190500</xdr:colOff>
      <xdr:row>18</xdr:row>
      <xdr:rowOff>95250</xdr:rowOff>
    </xdr:from>
    <xdr:to>
      <xdr:col>4</xdr:col>
      <xdr:colOff>436562</xdr:colOff>
      <xdr:row>18</xdr:row>
      <xdr:rowOff>103187</xdr:rowOff>
    </xdr:to>
    <xdr:cxnSp macro="">
      <xdr:nvCxnSpPr>
        <xdr:cNvPr id="8" name="Conector rec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H="1" flipV="1">
          <a:off x="3790950" y="3457575"/>
          <a:ext cx="246062" cy="7937"/>
        </a:xfrm>
        <a:prstGeom prst="line">
          <a:avLst/>
        </a:prstGeom>
        <a:ln>
          <a:solidFill>
            <a:schemeClr val="bg1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23812</xdr:colOff>
      <xdr:row>16</xdr:row>
      <xdr:rowOff>7938</xdr:rowOff>
    </xdr:from>
    <xdr:to>
      <xdr:col>6</xdr:col>
      <xdr:colOff>357187</xdr:colOff>
      <xdr:row>18</xdr:row>
      <xdr:rowOff>23813</xdr:rowOff>
    </xdr:to>
    <xdr:sp macro="" textlink="">
      <xdr:nvSpPr>
        <xdr:cNvPr id="9" name="Elips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595812" y="3046413"/>
          <a:ext cx="333375" cy="3397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407988</xdr:colOff>
      <xdr:row>36</xdr:row>
      <xdr:rowOff>50800</xdr:rowOff>
    </xdr:from>
    <xdr:to>
      <xdr:col>6</xdr:col>
      <xdr:colOff>261937</xdr:colOff>
      <xdr:row>38</xdr:row>
      <xdr:rowOff>66675</xdr:rowOff>
    </xdr:to>
    <xdr:sp macro="" textlink="">
      <xdr:nvSpPr>
        <xdr:cNvPr id="10" name="Elips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4494213" y="6356350"/>
          <a:ext cx="339724" cy="3397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28575</xdr:colOff>
      <xdr:row>33</xdr:row>
      <xdr:rowOff>115888</xdr:rowOff>
    </xdr:from>
    <xdr:to>
      <xdr:col>6</xdr:col>
      <xdr:colOff>373063</xdr:colOff>
      <xdr:row>35</xdr:row>
      <xdr:rowOff>131763</xdr:rowOff>
    </xdr:to>
    <xdr:sp macro="" textlink="">
      <xdr:nvSpPr>
        <xdr:cNvPr id="11" name="Elips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600575" y="5935663"/>
          <a:ext cx="344488" cy="3397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419100</xdr:colOff>
      <xdr:row>24</xdr:row>
      <xdr:rowOff>133350</xdr:rowOff>
    </xdr:from>
    <xdr:to>
      <xdr:col>6</xdr:col>
      <xdr:colOff>230187</xdr:colOff>
      <xdr:row>26</xdr:row>
      <xdr:rowOff>149225</xdr:rowOff>
    </xdr:to>
    <xdr:sp macro="" textlink="">
      <xdr:nvSpPr>
        <xdr:cNvPr id="12" name="Elips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505325" y="4467225"/>
          <a:ext cx="296862" cy="3397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282576</xdr:colOff>
      <xdr:row>35</xdr:row>
      <xdr:rowOff>131763</xdr:rowOff>
    </xdr:from>
    <xdr:to>
      <xdr:col>4</xdr:col>
      <xdr:colOff>131763</xdr:colOff>
      <xdr:row>37</xdr:row>
      <xdr:rowOff>147638</xdr:rowOff>
    </xdr:to>
    <xdr:sp macro="" textlink="">
      <xdr:nvSpPr>
        <xdr:cNvPr id="13" name="Elips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3397251" y="6275388"/>
          <a:ext cx="334962" cy="3397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277407</xdr:colOff>
      <xdr:row>15</xdr:row>
      <xdr:rowOff>23812</xdr:rowOff>
    </xdr:from>
    <xdr:to>
      <xdr:col>2</xdr:col>
      <xdr:colOff>396146</xdr:colOff>
      <xdr:row>25</xdr:row>
      <xdr:rowOff>87312</xdr:rowOff>
    </xdr:to>
    <xdr:pic>
      <xdr:nvPicPr>
        <xdr:cNvPr id="14" name="Imagen 13" descr="Recorte de pantalla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407" y="2900362"/>
          <a:ext cx="2747639" cy="1682750"/>
        </a:xfrm>
        <a:prstGeom prst="rect">
          <a:avLst/>
        </a:prstGeom>
      </xdr:spPr>
    </xdr:pic>
    <xdr:clientData/>
  </xdr:twoCellAnchor>
  <xdr:twoCellAnchor>
    <xdr:from>
      <xdr:col>0</xdr:col>
      <xdr:colOff>259958</xdr:colOff>
      <xdr:row>25</xdr:row>
      <xdr:rowOff>31750</xdr:rowOff>
    </xdr:from>
    <xdr:to>
      <xdr:col>2</xdr:col>
      <xdr:colOff>125968</xdr:colOff>
      <xdr:row>36</xdr:row>
      <xdr:rowOff>116304</xdr:rowOff>
    </xdr:to>
    <xdr:grpSp>
      <xdr:nvGrpSpPr>
        <xdr:cNvPr id="15" name="Grupo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pSpPr/>
      </xdr:nvGrpSpPr>
      <xdr:grpSpPr>
        <a:xfrm>
          <a:off x="259958" y="4527550"/>
          <a:ext cx="2494910" cy="1894304"/>
          <a:chOff x="259958" y="4468813"/>
          <a:chExt cx="2493323" cy="1862554"/>
        </a:xfrm>
      </xdr:grpSpPr>
      <xdr:pic>
        <xdr:nvPicPr>
          <xdr:cNvPr id="16" name="Imagen 15" descr="Recorte de pantalla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BEBA8EAE-BF5A-486C-A8C5-ECC9F3942E4B}">
                <a14:imgProps xmlns:a14="http://schemas.microsoft.com/office/drawing/2010/main">
                  <a14:imgLayer r:embed="rId7">
                    <a14:imgEffect>
                      <a14:saturation sat="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59958" y="4468813"/>
            <a:ext cx="2493323" cy="1862554"/>
          </a:xfrm>
          <a:prstGeom prst="rect">
            <a:avLst/>
          </a:prstGeom>
        </xdr:spPr>
      </xdr:pic>
      <xdr:cxnSp macro="">
        <xdr:nvCxnSpPr>
          <xdr:cNvPr id="17" name="Conector recto de flecha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CxnSpPr/>
        </xdr:nvCxnSpPr>
        <xdr:spPr>
          <a:xfrm flipH="1">
            <a:off x="1992313" y="4730750"/>
            <a:ext cx="166687" cy="182563"/>
          </a:xfrm>
          <a:prstGeom prst="straightConnector1">
            <a:avLst/>
          </a:prstGeom>
          <a:ln>
            <a:solidFill>
              <a:srgbClr val="FF0000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PU%2075\Desktop\Nueva%20carpeta\CONTRASE&#209;A\PLANT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"/>
      <sheetName val="MC (2)"/>
      <sheetName val="MC (3)"/>
      <sheetName val="CALCULO CL Y CON"/>
      <sheetName val="Hoja3"/>
      <sheetName val="PREPARANDO CONCRETO "/>
      <sheetName val="CALCULO DE LADRILLOS"/>
      <sheetName val="CALCULO DE LADRILLOS KING BLOCK"/>
      <sheetName val="EQUIVALENCIAS"/>
      <sheetName val="Hoja3 (10)"/>
      <sheetName val="TARRAJEO"/>
      <sheetName val="Hoja3 (8)"/>
      <sheetName val="CALCULO CL TECNOPOR"/>
      <sheetName val="Hoja3 (9)"/>
      <sheetName val="Hoja2"/>
      <sheetName val="METRADO DE COLUMNAS"/>
      <sheetName val="METRADO EXCAVACIÓN"/>
      <sheetName val="METRADO LOSA MACIZA"/>
      <sheetName val="Hoja1"/>
      <sheetName val="Hoja3 (2)"/>
      <sheetName val="Hoja3 (3)"/>
      <sheetName val="Hoja3 (4)"/>
      <sheetName val="Hoja3 (5)"/>
      <sheetName val="Hoja3 (7)"/>
      <sheetName val="Hoja3 (6)"/>
      <sheetName val="Hoja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4"/>
  <sheetViews>
    <sheetView tabSelected="1" topLeftCell="B1" zoomScale="120" zoomScaleNormal="120" workbookViewId="0">
      <selection activeCell="AF41" sqref="AF41"/>
    </sheetView>
  </sheetViews>
  <sheetFormatPr defaultColWidth="11.42578125" defaultRowHeight="12.75"/>
  <cols>
    <col min="1" max="1" width="4.5703125" style="3" customWidth="1"/>
    <col min="2" max="2" width="34.85546875" style="4" bestFit="1" customWidth="1"/>
    <col min="3" max="16" width="7.28515625" style="4" customWidth="1"/>
    <col min="17" max="19" width="6.140625" style="4" customWidth="1"/>
    <col min="20" max="20" width="8.7109375" style="4" bestFit="1" customWidth="1"/>
    <col min="21" max="21" width="6.140625" style="4" customWidth="1"/>
    <col min="22" max="22" width="7.5703125" style="4" bestFit="1" customWidth="1"/>
    <col min="23" max="23" width="8.7109375" style="4" bestFit="1" customWidth="1"/>
    <col min="24" max="25" width="6.140625" style="4" customWidth="1"/>
    <col min="26" max="26" width="8.7109375" style="4" bestFit="1" customWidth="1"/>
    <col min="27" max="16384" width="11.42578125" style="4"/>
  </cols>
  <sheetData>
    <row r="1" spans="1:40" s="2" customFormat="1" ht="18" customHeight="1">
      <c r="A1" s="1"/>
      <c r="B1" s="71" t="s">
        <v>0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3" spans="1:40" ht="4.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>
      <c r="B4" s="72" t="s">
        <v>1</v>
      </c>
      <c r="C4" s="66" t="s">
        <v>2</v>
      </c>
      <c r="D4" s="66"/>
      <c r="E4" s="66"/>
      <c r="F4" s="66"/>
      <c r="G4" s="66"/>
      <c r="H4" s="70" t="s">
        <v>3</v>
      </c>
      <c r="I4" s="70"/>
      <c r="J4" s="70"/>
      <c r="K4" s="70"/>
      <c r="L4" s="70"/>
      <c r="M4" s="58" t="s">
        <v>4</v>
      </c>
      <c r="N4" s="58"/>
      <c r="O4" s="58"/>
      <c r="P4" s="58"/>
      <c r="Q4" s="73" t="s">
        <v>5</v>
      </c>
      <c r="R4" s="73"/>
      <c r="S4" s="73"/>
      <c r="T4" s="73"/>
      <c r="U4" s="73"/>
      <c r="V4" s="73"/>
      <c r="W4" s="73"/>
      <c r="X4" s="73"/>
      <c r="Y4" s="73"/>
      <c r="Z4" s="7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</row>
    <row r="5" spans="1:40" ht="25.5">
      <c r="B5" s="72"/>
      <c r="C5" s="74" t="s">
        <v>6</v>
      </c>
      <c r="D5" s="66" t="s">
        <v>7</v>
      </c>
      <c r="E5" s="66" t="s">
        <v>8</v>
      </c>
      <c r="F5" s="66" t="s">
        <v>9</v>
      </c>
      <c r="G5" s="66" t="s">
        <v>10</v>
      </c>
      <c r="H5" s="67" t="s">
        <v>11</v>
      </c>
      <c r="I5" s="68" t="s">
        <v>12</v>
      </c>
      <c r="J5" s="70" t="s">
        <v>7</v>
      </c>
      <c r="K5" s="70" t="s">
        <v>9</v>
      </c>
      <c r="L5" s="70" t="s">
        <v>13</v>
      </c>
      <c r="M5" s="57" t="s">
        <v>11</v>
      </c>
      <c r="N5" s="58" t="s">
        <v>14</v>
      </c>
      <c r="O5" s="59" t="s">
        <v>6</v>
      </c>
      <c r="P5" s="73" t="s">
        <v>15</v>
      </c>
      <c r="Q5" s="51" t="s">
        <v>16</v>
      </c>
      <c r="R5" s="51" t="s">
        <v>17</v>
      </c>
      <c r="S5" s="51" t="s">
        <v>18</v>
      </c>
      <c r="T5" s="51" t="s">
        <v>19</v>
      </c>
      <c r="U5" s="51" t="s">
        <v>20</v>
      </c>
      <c r="V5" s="51" t="s">
        <v>21</v>
      </c>
      <c r="W5" s="51" t="s">
        <v>22</v>
      </c>
      <c r="X5" s="51" t="s">
        <v>23</v>
      </c>
      <c r="Y5" s="51" t="s">
        <v>24</v>
      </c>
      <c r="Z5" s="51" t="s">
        <v>25</v>
      </c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>
      <c r="B6" s="72"/>
      <c r="C6" s="74"/>
      <c r="D6" s="66"/>
      <c r="E6" s="66"/>
      <c r="F6" s="66"/>
      <c r="G6" s="66"/>
      <c r="H6" s="67"/>
      <c r="I6" s="69"/>
      <c r="J6" s="70"/>
      <c r="K6" s="70"/>
      <c r="L6" s="70"/>
      <c r="M6" s="57"/>
      <c r="N6" s="58"/>
      <c r="O6" s="59"/>
      <c r="P6" s="73"/>
      <c r="Q6" s="5">
        <v>0.222</v>
      </c>
      <c r="R6" s="5">
        <v>0.25</v>
      </c>
      <c r="S6" s="5">
        <v>0.39500000000000002</v>
      </c>
      <c r="T6" s="5">
        <v>0.56000000000000005</v>
      </c>
      <c r="U6" s="5">
        <v>0.88800000000000001</v>
      </c>
      <c r="V6" s="5">
        <v>0.99399999999999999</v>
      </c>
      <c r="W6" s="5">
        <v>1.552</v>
      </c>
      <c r="X6" s="5">
        <v>2.2349999999999999</v>
      </c>
      <c r="Y6" s="5">
        <v>3.9729999999999999</v>
      </c>
      <c r="Z6" s="5">
        <v>7.907</v>
      </c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s="3" customFormat="1" ht="9" customHeight="1">
      <c r="B7" s="60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2"/>
    </row>
    <row r="8" spans="1:40" ht="15" customHeight="1">
      <c r="B8" s="6" t="s">
        <v>26</v>
      </c>
      <c r="C8" s="63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5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1:40" ht="19.5" customHeight="1">
      <c r="B9" s="7" t="s">
        <v>27</v>
      </c>
      <c r="C9" s="8">
        <v>8</v>
      </c>
      <c r="D9" s="8">
        <v>0.4</v>
      </c>
      <c r="E9" s="8">
        <v>0.3</v>
      </c>
      <c r="F9" s="8">
        <f>0.2+3+0.2</f>
        <v>3.4000000000000004</v>
      </c>
      <c r="G9" s="8">
        <f>+ROUND(PRODUCT(C9:F9),2)</f>
        <v>3.26</v>
      </c>
      <c r="H9" s="8">
        <v>8</v>
      </c>
      <c r="I9" s="8">
        <v>2</v>
      </c>
      <c r="J9" s="8">
        <v>0.4</v>
      </c>
      <c r="K9" s="8">
        <v>3.2</v>
      </c>
      <c r="L9" s="8">
        <f>+ROUND(PRODUCT(H9:K9),2)</f>
        <v>20.48</v>
      </c>
      <c r="M9" s="9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ht="19.5" customHeight="1">
      <c r="B10" s="10" t="s">
        <v>28</v>
      </c>
      <c r="C10" s="8"/>
      <c r="D10" s="11"/>
      <c r="E10" s="11"/>
      <c r="F10" s="11"/>
      <c r="G10" s="11"/>
      <c r="H10" s="8">
        <v>8</v>
      </c>
      <c r="I10" s="8">
        <v>2</v>
      </c>
      <c r="J10" s="8">
        <v>0.3</v>
      </c>
      <c r="K10" s="8">
        <v>3.2</v>
      </c>
      <c r="L10" s="8">
        <f>+ROUND(PRODUCT(H10:K10),2)</f>
        <v>15.36</v>
      </c>
      <c r="M10" s="8">
        <v>8</v>
      </c>
      <c r="N10" s="12">
        <v>0.625</v>
      </c>
      <c r="O10" s="8">
        <v>4</v>
      </c>
      <c r="P10" s="8">
        <f>0.2+3+0.2+0.4+0.7-0.1</f>
        <v>4.4000000000000004</v>
      </c>
      <c r="Q10" s="8"/>
      <c r="R10" s="8"/>
      <c r="S10" s="8"/>
      <c r="T10" s="8"/>
      <c r="U10" s="8"/>
      <c r="W10" s="8">
        <f>IF($N10=5/8,$M10*$O10*$P10,"")</f>
        <v>140.80000000000001</v>
      </c>
      <c r="X10" s="8"/>
      <c r="Y10" s="8"/>
      <c r="Z10" s="8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9.5" customHeight="1">
      <c r="B11" s="10" t="s">
        <v>29</v>
      </c>
      <c r="C11" s="8"/>
      <c r="D11" s="11"/>
      <c r="E11" s="11"/>
      <c r="F11" s="11"/>
      <c r="G11" s="11"/>
      <c r="H11" s="11"/>
      <c r="I11" s="11"/>
      <c r="J11" s="11"/>
      <c r="K11" s="11"/>
      <c r="L11" s="11"/>
      <c r="M11" s="8">
        <v>8</v>
      </c>
      <c r="N11" s="12">
        <v>0.5</v>
      </c>
      <c r="O11" s="8">
        <v>2</v>
      </c>
      <c r="P11" s="8">
        <f>0.2+3+0.2+0.4+0.7-0.1</f>
        <v>4.4000000000000004</v>
      </c>
      <c r="Q11" s="8"/>
      <c r="R11" s="8"/>
      <c r="S11" s="8"/>
      <c r="T11" s="8"/>
      <c r="U11" s="8"/>
      <c r="V11" s="8">
        <f>IF($N11=1/2,$M11*$O11*$P11,"")</f>
        <v>70.400000000000006</v>
      </c>
      <c r="W11" s="8" t="str">
        <f>IF($N11=5/8,$M11*$O11*$P11,"")</f>
        <v/>
      </c>
      <c r="X11" s="8"/>
      <c r="Y11" s="8"/>
      <c r="Z11" s="8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19.5" customHeight="1">
      <c r="B12" s="10" t="s">
        <v>30</v>
      </c>
      <c r="C12" s="8"/>
      <c r="D12" s="11"/>
      <c r="E12" s="11"/>
      <c r="F12" s="11"/>
      <c r="G12" s="11"/>
      <c r="H12" s="11"/>
      <c r="I12" s="11"/>
      <c r="J12" s="11"/>
      <c r="K12" s="11"/>
      <c r="L12" s="11"/>
      <c r="M12" s="8">
        <v>8</v>
      </c>
      <c r="N12" s="12">
        <v>0.375</v>
      </c>
      <c r="O12" s="13">
        <f>((3.2-((3*0.05+5*0.1)*2))/0.2-0.5)+8+8</f>
        <v>25</v>
      </c>
      <c r="P12" s="8">
        <f>(0.3*2)+(0.4*2)-(8*0.025)+(2*0.1)</f>
        <v>1.4</v>
      </c>
      <c r="Q12" s="11"/>
      <c r="R12" s="11"/>
      <c r="S12" s="11"/>
      <c r="T12" s="8">
        <f>IF($N12=3/8,$M12*$O12*$P12,"")</f>
        <v>280</v>
      </c>
      <c r="U12" s="11"/>
      <c r="V12" s="11"/>
      <c r="W12" s="11"/>
      <c r="X12" s="11"/>
      <c r="Y12" s="11"/>
      <c r="Z12" s="11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>
      <c r="B13" s="14"/>
      <c r="C13" s="15"/>
      <c r="D13" s="16"/>
      <c r="E13" s="16"/>
      <c r="F13" s="16"/>
      <c r="G13" s="17"/>
      <c r="H13" s="18"/>
      <c r="I13" s="19"/>
      <c r="J13" s="16"/>
      <c r="K13" s="16"/>
      <c r="L13" s="20"/>
      <c r="M13" s="21" t="s">
        <v>31</v>
      </c>
      <c r="N13" s="22"/>
      <c r="O13" s="23"/>
      <c r="P13" s="24"/>
      <c r="Q13" s="25">
        <f t="shared" ref="Q13:Z13" si="0">SUM(Q9:Q12)</f>
        <v>0</v>
      </c>
      <c r="R13" s="25">
        <f t="shared" si="0"/>
        <v>0</v>
      </c>
      <c r="S13" s="25">
        <f t="shared" si="0"/>
        <v>0</v>
      </c>
      <c r="T13" s="25">
        <f t="shared" si="0"/>
        <v>280</v>
      </c>
      <c r="U13" s="25">
        <f t="shared" si="0"/>
        <v>0</v>
      </c>
      <c r="V13" s="25">
        <f t="shared" si="0"/>
        <v>70.400000000000006</v>
      </c>
      <c r="W13" s="25">
        <f t="shared" si="0"/>
        <v>140.80000000000001</v>
      </c>
      <c r="X13" s="25">
        <f t="shared" si="0"/>
        <v>0</v>
      </c>
      <c r="Y13" s="25">
        <f t="shared" si="0"/>
        <v>0</v>
      </c>
      <c r="Z13" s="26">
        <f t="shared" si="0"/>
        <v>0</v>
      </c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>
      <c r="B14" s="27"/>
      <c r="C14" s="28"/>
      <c r="D14" s="29"/>
      <c r="E14" s="29"/>
      <c r="F14" s="29"/>
      <c r="G14" s="30"/>
      <c r="H14" s="31"/>
      <c r="I14" s="32"/>
      <c r="J14" s="29"/>
      <c r="K14" s="29"/>
      <c r="L14" s="33"/>
      <c r="M14" s="34" t="s">
        <v>32</v>
      </c>
      <c r="N14" s="35"/>
      <c r="O14" s="36"/>
      <c r="P14" s="37"/>
      <c r="Q14" s="38">
        <f t="shared" ref="Q14:Z14" si="1">ROUND(Q13*Q$6,2)</f>
        <v>0</v>
      </c>
      <c r="R14" s="38">
        <f t="shared" si="1"/>
        <v>0</v>
      </c>
      <c r="S14" s="38">
        <f t="shared" si="1"/>
        <v>0</v>
      </c>
      <c r="T14" s="38">
        <f t="shared" si="1"/>
        <v>156.80000000000001</v>
      </c>
      <c r="U14" s="38">
        <f t="shared" si="1"/>
        <v>0</v>
      </c>
      <c r="V14" s="38">
        <f t="shared" si="1"/>
        <v>69.98</v>
      </c>
      <c r="W14" s="38">
        <f t="shared" si="1"/>
        <v>218.52</v>
      </c>
      <c r="X14" s="38">
        <f t="shared" si="1"/>
        <v>0</v>
      </c>
      <c r="Y14" s="38">
        <f t="shared" si="1"/>
        <v>0</v>
      </c>
      <c r="Z14" s="38">
        <f t="shared" si="1"/>
        <v>0</v>
      </c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>
      <c r="B15" s="39" t="s">
        <v>33</v>
      </c>
      <c r="C15" s="40" t="s">
        <v>34</v>
      </c>
      <c r="D15" s="41"/>
      <c r="E15" s="42"/>
      <c r="F15" s="42"/>
      <c r="G15" s="42">
        <f>SUM(G9:G12)</f>
        <v>3.26</v>
      </c>
      <c r="H15" s="42" t="s">
        <v>35</v>
      </c>
      <c r="I15" s="42"/>
      <c r="J15" s="42"/>
      <c r="K15" s="41"/>
      <c r="L15" s="43">
        <f>SUM(L9:L12)</f>
        <v>35.840000000000003</v>
      </c>
      <c r="M15" s="44" t="s">
        <v>36</v>
      </c>
      <c r="N15" s="41"/>
      <c r="O15" s="41"/>
      <c r="P15" s="45"/>
      <c r="Q15" s="43"/>
      <c r="R15" s="43"/>
      <c r="S15" s="43"/>
      <c r="T15" s="43"/>
      <c r="U15" s="43"/>
      <c r="V15" s="43"/>
      <c r="W15" s="43"/>
      <c r="X15" s="46"/>
      <c r="Y15" s="47"/>
      <c r="Z15" s="47">
        <f>SUM(Q14:Z14)</f>
        <v>445.30000000000007</v>
      </c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44" t="s">
        <v>37</v>
      </c>
      <c r="N16" s="41"/>
      <c r="O16" s="41"/>
      <c r="P16" s="45"/>
      <c r="Q16" s="43"/>
      <c r="R16" s="43"/>
      <c r="S16" s="43"/>
      <c r="T16" s="43">
        <f>T12/9</f>
        <v>31.111111111111111</v>
      </c>
      <c r="U16" s="43"/>
      <c r="V16" s="43">
        <f>V13/9</f>
        <v>7.8222222222222229</v>
      </c>
      <c r="W16" s="43">
        <f>W13/9</f>
        <v>15.644444444444446</v>
      </c>
      <c r="X16" s="46"/>
      <c r="Y16" s="47"/>
      <c r="Z16" s="47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2:40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2:40">
      <c r="B18" s="3"/>
      <c r="C18" s="3"/>
      <c r="D18" s="3"/>
      <c r="E18" s="3"/>
      <c r="F18" s="3"/>
      <c r="G18" s="3"/>
      <c r="H18" s="3"/>
      <c r="I18" s="53" t="s">
        <v>38</v>
      </c>
      <c r="J18" s="53"/>
      <c r="K18" s="53"/>
      <c r="L18" s="5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2:40">
      <c r="B19" s="3"/>
      <c r="C19" s="3"/>
      <c r="D19" s="3"/>
      <c r="E19" s="3"/>
      <c r="F19" s="3"/>
      <c r="G19" s="3"/>
      <c r="H19" s="3"/>
      <c r="I19" s="48" t="s">
        <v>39</v>
      </c>
      <c r="J19" s="48">
        <v>3</v>
      </c>
      <c r="K19" s="48">
        <v>0.05</v>
      </c>
      <c r="L19" s="48">
        <f>J19*K19</f>
        <v>0.15000000000000002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0" spans="2:40">
      <c r="B20" s="3"/>
      <c r="C20" s="3"/>
      <c r="D20" s="3"/>
      <c r="E20" s="3"/>
      <c r="F20" s="3"/>
      <c r="G20" s="3"/>
      <c r="H20" s="3"/>
      <c r="I20" s="48" t="s">
        <v>39</v>
      </c>
      <c r="J20" s="48">
        <v>5</v>
      </c>
      <c r="K20" s="48">
        <v>0.1</v>
      </c>
      <c r="L20" s="48">
        <f>J20*K20</f>
        <v>0.5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</row>
    <row r="21" spans="2:40">
      <c r="B21" s="3"/>
      <c r="C21" s="3"/>
      <c r="D21" s="3"/>
      <c r="E21" s="3"/>
      <c r="F21" s="3"/>
      <c r="G21" s="3"/>
      <c r="H21" s="3"/>
      <c r="I21" s="48"/>
      <c r="J21" s="48">
        <f>J19+J20</f>
        <v>8</v>
      </c>
      <c r="K21" s="48"/>
      <c r="L21" s="48">
        <f t="shared" ref="L21" si="2">L19+L20</f>
        <v>0.65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</row>
    <row r="22" spans="2:40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</row>
    <row r="23" spans="2:40">
      <c r="B23" s="3"/>
      <c r="C23" s="3"/>
      <c r="D23" s="3"/>
      <c r="E23" s="3"/>
      <c r="F23" s="3"/>
      <c r="G23" s="3"/>
      <c r="H23" s="3"/>
      <c r="I23" s="48">
        <f>+L21</f>
        <v>0.65</v>
      </c>
      <c r="J23" s="48">
        <v>2</v>
      </c>
      <c r="K23" s="48">
        <f>I23*J23</f>
        <v>1.3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</row>
    <row r="24" spans="2:40">
      <c r="B24" s="3"/>
      <c r="C24" s="3"/>
      <c r="D24" s="3"/>
      <c r="E24" s="3"/>
      <c r="F24" s="3"/>
      <c r="G24" s="3"/>
      <c r="H24" s="3"/>
      <c r="I24" s="48">
        <v>3.2</v>
      </c>
      <c r="J24" s="48">
        <f>+K23</f>
        <v>1.3</v>
      </c>
      <c r="K24" s="48">
        <f>I24-J24</f>
        <v>1.9000000000000001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</row>
    <row r="25" spans="2:40">
      <c r="B25" s="3"/>
      <c r="C25" s="3"/>
      <c r="D25" s="3"/>
      <c r="E25" s="3"/>
      <c r="F25" s="3"/>
      <c r="G25" s="3"/>
      <c r="H25" s="3"/>
      <c r="I25" s="48">
        <f>+K24</f>
        <v>1.9000000000000001</v>
      </c>
      <c r="J25" s="48">
        <v>0.2</v>
      </c>
      <c r="K25" s="48">
        <f>I25/J25</f>
        <v>9.5</v>
      </c>
      <c r="L25" s="49" t="s">
        <v>40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</row>
    <row r="26" spans="2:40">
      <c r="B26" s="3"/>
      <c r="C26" s="3"/>
      <c r="D26" s="3"/>
      <c r="E26" s="3"/>
      <c r="F26" s="3"/>
      <c r="G26" s="3"/>
      <c r="H26" s="3"/>
      <c r="I26" s="3"/>
      <c r="J26" s="3"/>
      <c r="K26" s="48">
        <v>9</v>
      </c>
      <c r="L26" s="49" t="s">
        <v>40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</row>
    <row r="27" spans="2:40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</row>
    <row r="28" spans="2:40">
      <c r="B28" s="3"/>
      <c r="C28" s="3"/>
      <c r="D28" s="3"/>
      <c r="E28" s="3"/>
      <c r="F28" s="3"/>
      <c r="G28" s="3"/>
      <c r="H28" s="3"/>
      <c r="I28" s="54" t="s">
        <v>41</v>
      </c>
      <c r="J28" s="55"/>
      <c r="K28" s="56"/>
      <c r="L28" s="48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</row>
    <row r="29" spans="2:40" ht="15">
      <c r="B29" s="3"/>
      <c r="C29" s="3"/>
      <c r="D29"/>
      <c r="E29" s="3"/>
      <c r="F29" s="3"/>
      <c r="G29" s="3"/>
      <c r="H29" s="3"/>
      <c r="I29" s="52">
        <v>8</v>
      </c>
      <c r="J29" s="52">
        <v>8</v>
      </c>
      <c r="K29" s="52">
        <v>9</v>
      </c>
      <c r="L29" s="50">
        <f>I29+J29+K29</f>
        <v>25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</row>
    <row r="30" spans="2:40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</row>
    <row r="31" spans="2:40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</row>
    <row r="32" spans="2:40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2:40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</row>
    <row r="34" spans="2:40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</row>
    <row r="35" spans="2:40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</row>
    <row r="36" spans="2:40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</row>
    <row r="37" spans="2:40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</row>
    <row r="38" spans="2:40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</row>
    <row r="39" spans="2:40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</row>
    <row r="40" spans="2:40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</row>
    <row r="41" spans="2:40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</row>
    <row r="42" spans="2:40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</row>
    <row r="43" spans="2:40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</row>
    <row r="44" spans="2:40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</row>
    <row r="45" spans="2:40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</row>
    <row r="46" spans="2:40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</row>
    <row r="47" spans="2:40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</row>
    <row r="48" spans="2:40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</row>
    <row r="49" spans="2:40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</row>
    <row r="50" spans="2:40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</row>
    <row r="51" spans="2:40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</row>
    <row r="52" spans="2:40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</row>
    <row r="53" spans="2:40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</row>
    <row r="54" spans="2:40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</row>
    <row r="55" spans="2:40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</row>
    <row r="56" spans="2:40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2:40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2:40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2:40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</row>
    <row r="60" spans="2:40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</row>
    <row r="61" spans="2:40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</row>
    <row r="62" spans="2:40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</row>
    <row r="63" spans="2:40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</row>
    <row r="64" spans="2:40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</row>
    <row r="65" spans="2:40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</row>
    <row r="66" spans="2:40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</row>
    <row r="67" spans="2:40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</row>
    <row r="68" spans="2:40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</row>
    <row r="69" spans="2:40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</row>
    <row r="70" spans="2:40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</row>
    <row r="71" spans="2:40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</row>
    <row r="72" spans="2:40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</row>
    <row r="73" spans="2:40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</row>
    <row r="74" spans="2:40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</row>
    <row r="75" spans="2:40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</row>
    <row r="76" spans="2:40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</row>
    <row r="77" spans="2:40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2:40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2:40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2:40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2:32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2:32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spans="2:32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2:32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</sheetData>
  <mergeCells count="24">
    <mergeCell ref="B1:Z1"/>
    <mergeCell ref="B4:B6"/>
    <mergeCell ref="C4:G4"/>
    <mergeCell ref="H4:L4"/>
    <mergeCell ref="M4:P4"/>
    <mergeCell ref="Q4:Z4"/>
    <mergeCell ref="C5:C6"/>
    <mergeCell ref="D5:D6"/>
    <mergeCell ref="E5:E6"/>
    <mergeCell ref="F5:F6"/>
    <mergeCell ref="P5:P6"/>
    <mergeCell ref="I18:L18"/>
    <mergeCell ref="I28:K28"/>
    <mergeCell ref="M5:M6"/>
    <mergeCell ref="N5:N6"/>
    <mergeCell ref="O5:O6"/>
    <mergeCell ref="B7:Z7"/>
    <mergeCell ref="C8:Z8"/>
    <mergeCell ref="G5:G6"/>
    <mergeCell ref="H5:H6"/>
    <mergeCell ref="I5:I6"/>
    <mergeCell ref="J5:J6"/>
    <mergeCell ref="K5:K6"/>
    <mergeCell ref="L5:L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Brandon Gonzalez</cp:lastModifiedBy>
  <cp:revision/>
  <dcterms:created xsi:type="dcterms:W3CDTF">2015-06-05T18:19:34Z</dcterms:created>
  <dcterms:modified xsi:type="dcterms:W3CDTF">2024-08-01T22:27:08Z</dcterms:modified>
  <cp:category/>
  <cp:contentStatus/>
</cp:coreProperties>
</file>